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dunf\OneDrive\Documents\SJCOG\2026 RTIP\"/>
    </mc:Choice>
  </mc:AlternateContent>
  <xr:revisionPtr revIDLastSave="0" documentId="8_{47D902D5-6280-4048-8EBA-7A95BE4FB40D}" xr6:coauthVersionLast="47" xr6:coauthVersionMax="47" xr10:uidLastSave="{00000000-0000-0000-0000-000000000000}"/>
  <bookViews>
    <workbookView xWindow="28680" yWindow="-120" windowWidth="29040" windowHeight="15840" activeTab="1" xr2:uid="{BA8996E5-F2EC-443B-8A35-B2C412EEF5AA}"/>
  </bookViews>
  <sheets>
    <sheet name="Inputs from the TOAR" sheetId="1" r:id="rId1"/>
    <sheet name="Total Calculated" sheetId="2" r:id="rId2"/>
    <sheet name="Entire Project No-Build Build" sheetId="4" r:id="rId3"/>
    <sheet name="Segment No-Build Build" sheetId="3" r:id="rId4"/>
  </sheets>
  <definedNames>
    <definedName name="_xlnm.Print_Area" localSheetId="1">'Total Calculated'!$A$1:$G$51</definedName>
  </definedNames>
  <calcPr calcId="191028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C7" i="3"/>
  <c r="B7" i="3"/>
  <c r="C6" i="3"/>
  <c r="B6" i="3"/>
  <c r="C5" i="3"/>
  <c r="B5" i="3"/>
  <c r="C4" i="3"/>
  <c r="B4" i="3"/>
  <c r="B5" i="4"/>
  <c r="B6" i="4"/>
  <c r="C6" i="4"/>
  <c r="D6" i="4"/>
  <c r="C5" i="4"/>
  <c r="D5" i="4"/>
  <c r="S25" i="1"/>
  <c r="S24" i="1"/>
  <c r="O25" i="1"/>
  <c r="O24" i="1"/>
  <c r="J25" i="1"/>
  <c r="J24" i="1"/>
  <c r="S9" i="1"/>
  <c r="S8" i="1"/>
  <c r="O9" i="1"/>
  <c r="O8" i="1"/>
  <c r="J9" i="1"/>
  <c r="J8" i="1"/>
  <c r="C4" i="4"/>
  <c r="D4" i="4"/>
  <c r="C3" i="4"/>
  <c r="D3" i="4"/>
  <c r="B4" i="4"/>
  <c r="B3" i="4"/>
  <c r="D8" i="1"/>
  <c r="D7" i="1"/>
  <c r="D24" i="1"/>
  <c r="D23" i="1"/>
  <c r="G51" i="2"/>
  <c r="G50" i="2"/>
  <c r="D46" i="2"/>
  <c r="G46" i="2"/>
  <c r="D45" i="2"/>
  <c r="G45" i="2"/>
  <c r="D35" i="2"/>
  <c r="G35" i="2"/>
  <c r="D34" i="2"/>
  <c r="G34" i="2"/>
  <c r="D24" i="2"/>
  <c r="G24" i="2"/>
  <c r="D23" i="2"/>
  <c r="G23" i="2"/>
  <c r="D8" i="2"/>
  <c r="F8" i="2"/>
  <c r="D7" i="2"/>
  <c r="F7" i="2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I36" i="1"/>
  <c r="H36" i="1"/>
  <c r="I35" i="1"/>
  <c r="H35" i="1"/>
  <c r="G36" i="1"/>
  <c r="G35" i="1"/>
  <c r="C45" i="1"/>
  <c r="B45" i="1"/>
  <c r="C44" i="1"/>
  <c r="B44" i="1"/>
  <c r="C43" i="1"/>
  <c r="B43" i="1"/>
  <c r="C42" i="1"/>
  <c r="B42" i="1"/>
  <c r="C41" i="1"/>
  <c r="B41" i="1"/>
  <c r="C39" i="1"/>
  <c r="B39" i="1"/>
  <c r="C38" i="1"/>
  <c r="B38" i="1"/>
  <c r="C37" i="1"/>
  <c r="B37" i="1"/>
  <c r="C36" i="1"/>
  <c r="B36" i="1"/>
</calcChain>
</file>

<file path=xl/sharedStrings.xml><?xml version="1.0" encoding="utf-8"?>
<sst xmlns="http://schemas.openxmlformats.org/spreadsheetml/2006/main" count="284" uniqueCount="62">
  <si>
    <t>Table 37: Peak Direction Freeway Network Performance – Opening Year 2038 Alternative 1 (All Lanes)</t>
  </si>
  <si>
    <t>Table 48: I-205/Grant Line Road Network Performance – Opening Year 2038 No Build Alternative</t>
  </si>
  <si>
    <t>Table 53: I-205/Tracy Boulevard Network Performance – Opening Year 2038 No Build Alternative</t>
  </si>
  <si>
    <t>Table 58: I-205/MacArthur Drive Network Performance – Opening Year 2038 No Build Alternative</t>
  </si>
  <si>
    <t>Measure of Effectiveness</t>
  </si>
  <si>
    <t>SB/WB</t>
  </si>
  <si>
    <t>EB/NB               (1:00 to 9:00 PM)</t>
  </si>
  <si>
    <t>6:30-7:30 AM</t>
  </si>
  <si>
    <t>7:30-8:30 AM</t>
  </si>
  <si>
    <t>PM Peak Hour</t>
  </si>
  <si>
    <t>AM Peak Hour</t>
  </si>
  <si>
    <t>(3:00 to 11:00 AM)</t>
  </si>
  <si>
    <t>Vehicle Hours of Delay</t>
  </si>
  <si>
    <t>All Origin-Destination Pairs</t>
  </si>
  <si>
    <t>Total Stops</t>
  </si>
  <si>
    <t>Volume Served</t>
  </si>
  <si>
    <t>Vehicle Miles of Travel</t>
  </si>
  <si>
    <t>Vehicle Miles of Travel (VMT)</t>
  </si>
  <si>
    <t>Vehicle Hours Traveled</t>
  </si>
  <si>
    <t>Vehicle Hours of Travel</t>
  </si>
  <si>
    <t>Average Speed (mph)</t>
  </si>
  <si>
    <t>Total Fuel Consumption (gallons)</t>
  </si>
  <si>
    <r>
      <t>Travel Through the Corridor</t>
    </r>
    <r>
      <rPr>
        <b/>
        <i/>
        <sz val="6"/>
        <color rgb="FF000000"/>
        <rFont val="Segoe UI"/>
        <family val="2"/>
      </rPr>
      <t>1</t>
    </r>
  </si>
  <si>
    <t>Total Vehicle Emissions (pounds)</t>
  </si>
  <si>
    <r>
      <t>Average Travel Time at Posted Speed</t>
    </r>
    <r>
      <rPr>
        <sz val="6"/>
        <color theme="1"/>
        <rFont val="Segoe UI"/>
        <family val="2"/>
      </rPr>
      <t xml:space="preserve">2 </t>
    </r>
    <r>
      <rPr>
        <sz val="9"/>
        <color theme="1"/>
        <rFont val="Segoe UI"/>
        <family val="2"/>
      </rPr>
      <t>(minutes)</t>
    </r>
  </si>
  <si>
    <t>Denied Entry</t>
  </si>
  <si>
    <t>Average Travel Time (minutes)</t>
  </si>
  <si>
    <r>
      <t>Travel Time Reliability Index</t>
    </r>
    <r>
      <rPr>
        <sz val="6"/>
        <color theme="1"/>
        <rFont val="Segoe UI"/>
        <family val="2"/>
      </rPr>
      <t>3</t>
    </r>
  </si>
  <si>
    <t>Average Travel Speed (mph)</t>
  </si>
  <si>
    <r>
      <t>Maximum Individual Vehicle Delay (minutes)</t>
    </r>
    <r>
      <rPr>
        <sz val="6"/>
        <color theme="1"/>
        <rFont val="Segoe UI"/>
        <family val="2"/>
      </rPr>
      <t>4</t>
    </r>
  </si>
  <si>
    <t>Table 61: Peak Direction Freeway Network Performance – Opening Year 2038 Alternative 4A (All Lanes)</t>
  </si>
  <si>
    <t>Table 81: I-205/Grant Line Road Network Performance – Opening Year 2038 Build Alternative</t>
  </si>
  <si>
    <t>Table 86: I-205/Tracy Boulevard Network Performance – Opening Year 2038 Build Alternative</t>
  </si>
  <si>
    <t>Table 91: I-205/MacArthur Drive Network Performance – Opening Year 2038 Build Alternative</t>
  </si>
  <si>
    <t>EB/NB (1:00 to 9:00 PM)</t>
  </si>
  <si>
    <t>Table 61 - Table 37</t>
  </si>
  <si>
    <t>Table 81 - 48</t>
  </si>
  <si>
    <t>Table 86 - 53</t>
  </si>
  <si>
    <t>Table 91 - 58</t>
  </si>
  <si>
    <t>Travel Through the Corridor1</t>
  </si>
  <si>
    <t>Table 61 - Table 37: Peak Direction Freeway Network Performance – Opening Year 2038 Alt 4A - Alt 1 (All Lanes)</t>
  </si>
  <si>
    <t>Table 81 - Table 48: I-205/Grant Line Road Network Performance – Opening Year 2038  Alt 4A -  No Build Alternative</t>
  </si>
  <si>
    <t>Table 86 - Table 53: I-205/Tracy Boulevard Network Performance – Opening Year 2038 Alt 4A - No Build Alternative</t>
  </si>
  <si>
    <t>Table 91 - Table 58: I-205/MacArthur Drive Network Performance – Opening Year 2038 Alt 4A -  No Build Alternative</t>
  </si>
  <si>
    <t>SB/WB (3:00 to 11:00 AM)</t>
  </si>
  <si>
    <t>Per Day</t>
  </si>
  <si>
    <t>Days/year</t>
  </si>
  <si>
    <t>Total</t>
  </si>
  <si>
    <t>Value $/hr/Veh</t>
  </si>
  <si>
    <t>Average Travel Time at Posted Speed2 (minutes)</t>
  </si>
  <si>
    <t>Travel Time Reliability Index3</t>
  </si>
  <si>
    <t>Maximum Individual Vehicle Delay (minutes)4</t>
  </si>
  <si>
    <t>Peak Hours</t>
  </si>
  <si>
    <t>Reduction</t>
  </si>
  <si>
    <t>Metric</t>
  </si>
  <si>
    <t>Segment:</t>
  </si>
  <si>
    <t>Westbound I-205 11th St to W Grant Line Rd</t>
  </si>
  <si>
    <t>No Build</t>
  </si>
  <si>
    <t>Build</t>
  </si>
  <si>
    <t>No Build - Build</t>
  </si>
  <si>
    <t>Entire Project</t>
  </si>
  <si>
    <t>Savings/Year       (No Build - Build)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</si>
</sst>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Aptos Narrow"/>
      <family val="2"/>
      <scheme val="minor"/>
    </font>
    <font>
      <b/>
      <sz val="11"/>
      <color theme="1"/>
      <name val="Segoe UI"/>
      <family val="2"/>
    </font>
    <font>
      <b/>
      <sz val="9"/>
      <color rgb="FFFFFFFF"/>
      <name val="Segoe UI"/>
      <family val="2"/>
    </font>
    <font>
      <b/>
      <sz val="9"/>
      <color theme="1"/>
      <name val="Segoe UI"/>
      <family val="2"/>
    </font>
    <font>
      <b/>
      <i/>
      <sz val="9"/>
      <color rgb="FF000000"/>
      <name val="Segoe UI"/>
      <family val="2"/>
    </font>
    <font>
      <sz val="9"/>
      <color theme="1"/>
      <name val="Segoe UI"/>
      <family val="2"/>
    </font>
    <font>
      <b/>
      <i/>
      <sz val="6"/>
      <color rgb="FF000000"/>
      <name val="Segoe UI"/>
      <family val="2"/>
    </font>
    <font>
      <sz val="6"/>
      <color theme="1"/>
      <name val="Segoe UI"/>
      <family val="2"/>
    </font>
    <font>
      <sz val="9"/>
      <color rgb="FF000000"/>
      <name val="Segoe UI"/>
      <family val="2"/>
    </font>
    <font>
      <sz val="8"/>
      <color theme="1"/>
      <name val="Segoe UI"/>
      <family val="2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000000"/>
      <name val="Segoe UI"/>
      <family val="2"/>
    </font>
    <font>
      <sz val="12"/>
      <color theme="1"/>
      <name val="Aptos Display"/>
      <family val="2"/>
      <scheme val="major"/>
    </font>
    <font>
      <sz val="12"/>
      <color rgb="FF000000"/>
      <name val="Aptos Display"/>
      <family val="2"/>
      <scheme val="major"/>
    </font>
    <font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7773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 style="medium">
        <color rgb="FFD9D9D9"/>
      </right>
      <top/>
      <bottom style="thick">
        <color rgb="FFD9D9D9"/>
      </bottom>
      <diagonal/>
    </border>
    <border>
      <left/>
      <right style="medium">
        <color rgb="FFD9D9D9"/>
      </right>
      <top/>
      <bottom/>
      <diagonal/>
    </border>
    <border>
      <left/>
      <right/>
      <top/>
      <bottom style="thick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/>
      <top/>
      <bottom/>
      <diagonal/>
    </border>
    <border>
      <left style="medium">
        <color rgb="FFD9D9D9"/>
      </left>
      <right/>
      <top/>
      <bottom style="thick">
        <color rgb="FFD9D9D9"/>
      </bottom>
      <diagonal/>
    </border>
    <border>
      <left/>
      <right/>
      <top style="thick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7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3" fontId="8" fillId="4" borderId="5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3"/>
    </xf>
    <xf numFmtId="0" fontId="0" fillId="5" borderId="0" xfId="0" applyFill="1"/>
    <xf numFmtId="0" fontId="5" fillId="0" borderId="0" xfId="0" applyFont="1" applyAlignment="1">
      <alignment horizontal="left" vertical="center" wrapText="1"/>
    </xf>
    <xf numFmtId="0" fontId="10" fillId="0" borderId="0" xfId="0" applyFont="1"/>
    <xf numFmtId="3" fontId="0" fillId="0" borderId="0" xfId="0" applyNumberFormat="1"/>
    <xf numFmtId="164" fontId="0" fillId="0" borderId="0" xfId="0" applyNumberFormat="1"/>
    <xf numFmtId="0" fontId="3" fillId="0" borderId="0" xfId="0" applyFont="1" applyAlignment="1">
      <alignment horizontal="center" vertical="center" wrapText="1"/>
    </xf>
    <xf numFmtId="8" fontId="0" fillId="0" borderId="0" xfId="0" applyNumberFormat="1"/>
    <xf numFmtId="0" fontId="5" fillId="0" borderId="2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left" vertical="top" wrapText="1"/>
    </xf>
    <xf numFmtId="0" fontId="13" fillId="7" borderId="16" xfId="0" applyFont="1" applyFill="1" applyBorder="1" applyAlignment="1">
      <alignment horizontal="left" vertical="top" wrapText="1"/>
    </xf>
    <xf numFmtId="0" fontId="8" fillId="8" borderId="4" xfId="0" applyFont="1" applyFill="1" applyBorder="1" applyAlignment="1">
      <alignment horizontal="left" vertical="center" wrapText="1"/>
    </xf>
    <xf numFmtId="3" fontId="8" fillId="8" borderId="4" xfId="0" applyNumberFormat="1" applyFont="1" applyFill="1" applyBorder="1" applyAlignment="1">
      <alignment horizontal="center" vertical="center" wrapText="1"/>
    </xf>
    <xf numFmtId="3" fontId="0" fillId="8" borderId="0" xfId="0" applyNumberFormat="1" applyFill="1"/>
    <xf numFmtId="0" fontId="0" fillId="8" borderId="0" xfId="0" applyFill="1"/>
    <xf numFmtId="164" fontId="0" fillId="8" borderId="0" xfId="0" applyNumberFormat="1" applyFill="1"/>
    <xf numFmtId="0" fontId="5" fillId="8" borderId="4" xfId="0" applyFont="1" applyFill="1" applyBorder="1" applyAlignment="1">
      <alignment horizontal="left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3" fontId="5" fillId="8" borderId="5" xfId="0" applyNumberFormat="1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left" vertical="center" wrapText="1"/>
    </xf>
    <xf numFmtId="164" fontId="11" fillId="6" borderId="13" xfId="0" applyNumberFormat="1" applyFont="1" applyFill="1" applyBorder="1"/>
    <xf numFmtId="0" fontId="13" fillId="0" borderId="0" xfId="0" applyFont="1"/>
    <xf numFmtId="164" fontId="13" fillId="0" borderId="16" xfId="1" applyNumberFormat="1" applyFont="1" applyBorder="1"/>
    <xf numFmtId="0" fontId="13" fillId="0" borderId="0" xfId="0" applyFont="1" applyAlignment="1">
      <alignment horizontal="center" vertical="center"/>
    </xf>
    <xf numFmtId="164" fontId="13" fillId="0" borderId="0" xfId="1" applyNumberFormat="1" applyFont="1"/>
    <xf numFmtId="164" fontId="1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 indent="4"/>
    </xf>
    <xf numFmtId="0" fontId="3" fillId="0" borderId="0" xfId="0" applyFont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0CA10-1059-46C1-8F60-AAFEB019B332}">
  <dimension ref="A1:S46"/>
  <sheetViews>
    <sheetView topLeftCell="H5" workbookViewId="0">
      <selection activeCell="S24" sqref="S24:S25"/>
    </sheetView>
  </sheetViews>
  <sheetFormatPr defaultRowHeight="15" customHeight="1"/>
  <cols>
    <col min="1" max="1" width="36.625" customWidth="1"/>
    <col min="2" max="4" width="15.625" customWidth="1"/>
    <col min="6" max="6" width="25.625" customWidth="1"/>
    <col min="7" max="10" width="15.625" customWidth="1"/>
    <col min="12" max="12" width="25.625" customWidth="1"/>
    <col min="13" max="15" width="15.625" customWidth="1"/>
    <col min="16" max="16" width="25.625" customWidth="1"/>
    <col min="17" max="18" width="15.625" customWidth="1"/>
  </cols>
  <sheetData>
    <row r="1" spans="1:19" ht="31.9" customHeight="1">
      <c r="A1" s="60" t="s">
        <v>0</v>
      </c>
      <c r="B1" s="60"/>
      <c r="C1" s="60"/>
      <c r="F1" s="57" t="s">
        <v>1</v>
      </c>
      <c r="G1" s="57"/>
      <c r="H1" s="57"/>
      <c r="I1" s="57"/>
      <c r="L1" s="57" t="s">
        <v>2</v>
      </c>
      <c r="M1" s="57"/>
      <c r="N1" s="57"/>
      <c r="P1" s="57" t="s">
        <v>3</v>
      </c>
      <c r="Q1" s="57"/>
      <c r="R1" s="57"/>
    </row>
    <row r="2" spans="1:19" ht="16.149999999999999" customHeight="1">
      <c r="A2" s="61" t="s">
        <v>4</v>
      </c>
      <c r="B2" s="1" t="s">
        <v>5</v>
      </c>
      <c r="C2" s="63" t="s">
        <v>6</v>
      </c>
      <c r="F2" s="16" t="s">
        <v>4</v>
      </c>
      <c r="G2" s="17" t="s">
        <v>7</v>
      </c>
      <c r="H2" s="17" t="s">
        <v>8</v>
      </c>
      <c r="I2" s="18" t="s">
        <v>9</v>
      </c>
      <c r="L2" s="16" t="s">
        <v>4</v>
      </c>
      <c r="M2" s="17" t="s">
        <v>10</v>
      </c>
      <c r="N2" s="18" t="s">
        <v>9</v>
      </c>
      <c r="P2" s="16" t="s">
        <v>4</v>
      </c>
      <c r="Q2" s="17" t="s">
        <v>10</v>
      </c>
      <c r="R2" s="18" t="s">
        <v>9</v>
      </c>
    </row>
    <row r="3" spans="1:19" ht="16.149999999999999" customHeight="1">
      <c r="A3" s="62"/>
      <c r="B3" s="2" t="s">
        <v>11</v>
      </c>
      <c r="C3" s="64"/>
      <c r="F3" s="3" t="s">
        <v>12</v>
      </c>
      <c r="G3" s="9">
        <v>151.1</v>
      </c>
      <c r="H3" s="9">
        <v>60.5</v>
      </c>
      <c r="I3" s="10">
        <v>339.3</v>
      </c>
      <c r="L3" s="3" t="s">
        <v>12</v>
      </c>
      <c r="M3" s="9">
        <v>105.1</v>
      </c>
      <c r="N3" s="10">
        <v>188</v>
      </c>
      <c r="P3" s="3" t="s">
        <v>12</v>
      </c>
      <c r="Q3" s="9">
        <v>24.5</v>
      </c>
      <c r="R3" s="10">
        <v>168.6</v>
      </c>
    </row>
    <row r="4" spans="1:19" ht="16.149999999999999" customHeight="1">
      <c r="A4" s="65" t="s">
        <v>13</v>
      </c>
      <c r="B4" s="65"/>
      <c r="C4" s="65"/>
      <c r="F4" s="19" t="s">
        <v>14</v>
      </c>
      <c r="G4" s="20">
        <v>10146</v>
      </c>
      <c r="H4" s="20">
        <v>6363</v>
      </c>
      <c r="I4" s="21">
        <v>17798</v>
      </c>
      <c r="L4" s="19" t="s">
        <v>14</v>
      </c>
      <c r="M4" s="20">
        <v>4632</v>
      </c>
      <c r="N4" s="21">
        <v>7421</v>
      </c>
      <c r="P4" s="19" t="s">
        <v>14</v>
      </c>
      <c r="Q4" s="20">
        <v>3586</v>
      </c>
      <c r="R4" s="21">
        <v>7208</v>
      </c>
    </row>
    <row r="5" spans="1:19" ht="16.149999999999999" customHeight="1">
      <c r="A5" s="3" t="s">
        <v>15</v>
      </c>
      <c r="B5" s="4">
        <v>120392</v>
      </c>
      <c r="C5" s="5">
        <v>117526</v>
      </c>
      <c r="F5" s="3" t="s">
        <v>16</v>
      </c>
      <c r="G5" s="4">
        <v>4096</v>
      </c>
      <c r="H5" s="4">
        <v>3660</v>
      </c>
      <c r="I5" s="5">
        <v>6120</v>
      </c>
      <c r="L5" s="3" t="s">
        <v>16</v>
      </c>
      <c r="M5" s="4">
        <v>1721</v>
      </c>
      <c r="N5" s="5">
        <v>2454</v>
      </c>
      <c r="P5" s="3" t="s">
        <v>16</v>
      </c>
      <c r="Q5" s="4">
        <v>1557</v>
      </c>
      <c r="R5" s="5">
        <v>1904</v>
      </c>
    </row>
    <row r="6" spans="1:19" ht="16.149999999999999" customHeight="1">
      <c r="A6" s="3" t="s">
        <v>17</v>
      </c>
      <c r="B6" s="4">
        <v>1418205</v>
      </c>
      <c r="C6" s="5">
        <v>1537719</v>
      </c>
      <c r="F6" s="19" t="s">
        <v>18</v>
      </c>
      <c r="G6" s="22">
        <v>287</v>
      </c>
      <c r="H6" s="22">
        <v>170</v>
      </c>
      <c r="I6" s="23">
        <v>554</v>
      </c>
      <c r="L6" s="19" t="s">
        <v>18</v>
      </c>
      <c r="M6" s="22">
        <v>242</v>
      </c>
      <c r="N6" s="23">
        <v>534</v>
      </c>
      <c r="P6" s="19" t="s">
        <v>18</v>
      </c>
      <c r="Q6" s="22">
        <v>74</v>
      </c>
      <c r="R6" s="23">
        <v>281</v>
      </c>
    </row>
    <row r="7" spans="1:19" ht="16.149999999999999" customHeight="1">
      <c r="A7" s="3" t="s">
        <v>19</v>
      </c>
      <c r="B7" s="4">
        <v>39137</v>
      </c>
      <c r="C7" s="5">
        <v>42604</v>
      </c>
      <c r="D7" s="31">
        <f t="shared" ref="D7:D8" si="0">+B7+C7</f>
        <v>81741</v>
      </c>
      <c r="F7" s="3" t="s">
        <v>20</v>
      </c>
      <c r="G7" s="9">
        <v>15</v>
      </c>
      <c r="H7" s="9">
        <v>22</v>
      </c>
      <c r="I7" s="10">
        <v>12</v>
      </c>
      <c r="L7" s="3" t="s">
        <v>20</v>
      </c>
      <c r="M7" s="9">
        <v>11</v>
      </c>
      <c r="N7" s="10">
        <v>9</v>
      </c>
      <c r="P7" s="3" t="s">
        <v>20</v>
      </c>
      <c r="Q7" s="9">
        <v>21</v>
      </c>
      <c r="R7" s="10">
        <v>8</v>
      </c>
    </row>
    <row r="8" spans="1:19" ht="16.149999999999999" customHeight="1">
      <c r="A8" s="3" t="s">
        <v>12</v>
      </c>
      <c r="B8" s="4">
        <v>17764</v>
      </c>
      <c r="C8" s="5">
        <v>18221</v>
      </c>
      <c r="D8" s="31">
        <f t="shared" si="0"/>
        <v>35985</v>
      </c>
      <c r="F8" s="19" t="s">
        <v>21</v>
      </c>
      <c r="G8" s="22">
        <v>160.6</v>
      </c>
      <c r="H8" s="22">
        <v>128.80000000000001</v>
      </c>
      <c r="I8" s="23">
        <v>274.3</v>
      </c>
      <c r="J8">
        <f>+G8+I8</f>
        <v>434.9</v>
      </c>
      <c r="L8" s="19" t="s">
        <v>21</v>
      </c>
      <c r="M8" s="22">
        <v>97.3</v>
      </c>
      <c r="N8" s="23">
        <v>177.4</v>
      </c>
      <c r="O8">
        <f>+M8+N8</f>
        <v>274.7</v>
      </c>
      <c r="P8" s="19" t="s">
        <v>21</v>
      </c>
      <c r="Q8" s="22">
        <v>57.2</v>
      </c>
      <c r="R8" s="23">
        <v>111.2</v>
      </c>
      <c r="S8">
        <f t="shared" ref="S8:S9" si="1">+Q8+R8</f>
        <v>168.4</v>
      </c>
    </row>
    <row r="9" spans="1:19" ht="16.149999999999999" customHeight="1">
      <c r="A9" s="59" t="s">
        <v>22</v>
      </c>
      <c r="B9" s="59"/>
      <c r="C9" s="59"/>
      <c r="F9" s="3" t="s">
        <v>23</v>
      </c>
      <c r="G9" s="4">
        <v>3051</v>
      </c>
      <c r="H9" s="4">
        <v>2447</v>
      </c>
      <c r="I9" s="5">
        <v>5212</v>
      </c>
      <c r="J9">
        <f>+G9+I9</f>
        <v>8263</v>
      </c>
      <c r="L9" s="3" t="s">
        <v>23</v>
      </c>
      <c r="M9" s="4">
        <v>1849</v>
      </c>
      <c r="N9" s="5">
        <v>3371</v>
      </c>
      <c r="O9">
        <f>+M9+N9</f>
        <v>5220</v>
      </c>
      <c r="P9" s="3" t="s">
        <v>23</v>
      </c>
      <c r="Q9" s="4">
        <v>1087</v>
      </c>
      <c r="R9" s="5">
        <v>2113</v>
      </c>
      <c r="S9">
        <f t="shared" si="1"/>
        <v>3200</v>
      </c>
    </row>
    <row r="10" spans="1:19" ht="16.149999999999999" customHeight="1">
      <c r="A10" s="6" t="s">
        <v>24</v>
      </c>
      <c r="B10" s="7">
        <v>23</v>
      </c>
      <c r="C10" s="8">
        <v>25.2</v>
      </c>
      <c r="F10" s="24" t="s">
        <v>25</v>
      </c>
      <c r="G10" s="25">
        <v>76</v>
      </c>
      <c r="H10" s="25">
        <v>0</v>
      </c>
      <c r="I10" s="26">
        <v>180</v>
      </c>
      <c r="L10" s="24" t="s">
        <v>25</v>
      </c>
      <c r="M10" s="25">
        <v>179</v>
      </c>
      <c r="N10" s="26">
        <v>562</v>
      </c>
      <c r="P10" s="24" t="s">
        <v>25</v>
      </c>
      <c r="Q10" s="25">
        <v>0</v>
      </c>
      <c r="R10" s="26">
        <v>127</v>
      </c>
    </row>
    <row r="11" spans="1:19" ht="16.149999999999999" customHeight="1">
      <c r="A11" s="3" t="s">
        <v>26</v>
      </c>
      <c r="B11" s="9">
        <v>51.5</v>
      </c>
      <c r="C11" s="10">
        <v>43.1</v>
      </c>
      <c r="L11" s="27"/>
      <c r="M11" s="27"/>
    </row>
    <row r="12" spans="1:19" ht="16.149999999999999" customHeight="1">
      <c r="A12" s="3" t="s">
        <v>27</v>
      </c>
      <c r="B12" s="9">
        <v>1.03</v>
      </c>
      <c r="C12" s="10">
        <v>1.02</v>
      </c>
    </row>
    <row r="13" spans="1:19" ht="16.149999999999999" customHeight="1">
      <c r="A13" s="3" t="s">
        <v>28</v>
      </c>
      <c r="B13" s="9">
        <v>37.4</v>
      </c>
      <c r="C13" s="10">
        <v>42.5</v>
      </c>
    </row>
    <row r="14" spans="1:19" ht="16.149999999999999" customHeight="1">
      <c r="A14" s="11" t="s">
        <v>29</v>
      </c>
      <c r="B14" s="12">
        <v>39.700000000000003</v>
      </c>
      <c r="C14" s="13">
        <v>33.200000000000003</v>
      </c>
    </row>
    <row r="15" spans="1:19" ht="14.25"/>
    <row r="17" spans="1:19" ht="31.9" customHeight="1">
      <c r="A17" s="60" t="s">
        <v>30</v>
      </c>
      <c r="B17" s="60"/>
      <c r="C17" s="60"/>
      <c r="F17" s="57" t="s">
        <v>31</v>
      </c>
      <c r="G17" s="57"/>
      <c r="H17" s="57"/>
      <c r="I17" s="57"/>
      <c r="L17" s="57" t="s">
        <v>32</v>
      </c>
      <c r="M17" s="57"/>
      <c r="N17" s="57"/>
      <c r="P17" s="57" t="s">
        <v>33</v>
      </c>
      <c r="Q17" s="57"/>
      <c r="R17" s="57"/>
    </row>
    <row r="18" spans="1:19" ht="16.149999999999999" customHeight="1">
      <c r="A18" s="61" t="s">
        <v>4</v>
      </c>
      <c r="B18" s="1" t="s">
        <v>5</v>
      </c>
      <c r="C18" s="66" t="s">
        <v>34</v>
      </c>
      <c r="F18" s="16" t="s">
        <v>4</v>
      </c>
      <c r="G18" s="17" t="s">
        <v>7</v>
      </c>
      <c r="H18" s="17" t="s">
        <v>8</v>
      </c>
      <c r="I18" s="18" t="s">
        <v>9</v>
      </c>
      <c r="L18" s="16" t="s">
        <v>4</v>
      </c>
      <c r="M18" s="17" t="s">
        <v>10</v>
      </c>
      <c r="N18" s="18" t="s">
        <v>9</v>
      </c>
      <c r="P18" s="16" t="s">
        <v>4</v>
      </c>
      <c r="Q18" s="17" t="s">
        <v>10</v>
      </c>
      <c r="R18" s="18" t="s">
        <v>9</v>
      </c>
    </row>
    <row r="19" spans="1:19" ht="16.149999999999999" customHeight="1">
      <c r="A19" s="61"/>
      <c r="B19" s="1" t="s">
        <v>11</v>
      </c>
      <c r="C19" s="66"/>
      <c r="F19" s="3" t="s">
        <v>12</v>
      </c>
      <c r="G19" s="9">
        <v>33.5</v>
      </c>
      <c r="H19" s="9">
        <v>45.5</v>
      </c>
      <c r="I19" s="10">
        <v>135.4</v>
      </c>
      <c r="L19" s="3" t="s">
        <v>12</v>
      </c>
      <c r="M19" s="9">
        <v>44.1</v>
      </c>
      <c r="N19" s="10">
        <v>96.9</v>
      </c>
      <c r="P19" s="3" t="s">
        <v>12</v>
      </c>
      <c r="Q19" s="9">
        <v>20.399999999999999</v>
      </c>
      <c r="R19" s="10">
        <v>37</v>
      </c>
    </row>
    <row r="20" spans="1:19" ht="16.149999999999999" customHeight="1">
      <c r="A20" s="58" t="s">
        <v>13</v>
      </c>
      <c r="B20" s="58"/>
      <c r="C20" s="58"/>
      <c r="F20" s="19" t="s">
        <v>14</v>
      </c>
      <c r="G20" s="20">
        <v>3777</v>
      </c>
      <c r="H20" s="20">
        <v>4924</v>
      </c>
      <c r="I20" s="21">
        <v>12836</v>
      </c>
      <c r="L20" s="19" t="s">
        <v>14</v>
      </c>
      <c r="M20" s="20">
        <v>3663</v>
      </c>
      <c r="N20" s="21">
        <v>6704</v>
      </c>
      <c r="P20" s="19" t="s">
        <v>14</v>
      </c>
      <c r="Q20" s="20">
        <v>3102</v>
      </c>
      <c r="R20" s="21">
        <v>4610</v>
      </c>
    </row>
    <row r="21" spans="1:19" ht="16.149999999999999" customHeight="1">
      <c r="A21" s="6" t="s">
        <v>15</v>
      </c>
      <c r="B21" s="14">
        <v>121773</v>
      </c>
      <c r="C21" s="15">
        <v>118451</v>
      </c>
      <c r="D21" s="31"/>
      <c r="E21" s="31"/>
      <c r="F21" s="3" t="s">
        <v>16</v>
      </c>
      <c r="G21" s="4">
        <v>3604</v>
      </c>
      <c r="H21" s="4">
        <v>3978</v>
      </c>
      <c r="I21" s="5">
        <v>6485</v>
      </c>
      <c r="J21" s="31"/>
      <c r="K21" s="31"/>
      <c r="L21" s="3" t="s">
        <v>16</v>
      </c>
      <c r="M21" s="4">
        <v>1728</v>
      </c>
      <c r="N21" s="5">
        <v>2335</v>
      </c>
      <c r="P21" s="3" t="s">
        <v>16</v>
      </c>
      <c r="Q21" s="4">
        <v>1453</v>
      </c>
      <c r="R21" s="5">
        <v>1951</v>
      </c>
    </row>
    <row r="22" spans="1:19" ht="16.149999999999999" customHeight="1">
      <c r="A22" s="3" t="s">
        <v>17</v>
      </c>
      <c r="B22" s="4">
        <v>1428288</v>
      </c>
      <c r="C22" s="5">
        <v>1552845</v>
      </c>
      <c r="F22" s="19" t="s">
        <v>18</v>
      </c>
      <c r="G22" s="22">
        <v>135</v>
      </c>
      <c r="H22" s="22">
        <v>158</v>
      </c>
      <c r="I22" s="23">
        <v>324</v>
      </c>
      <c r="L22" s="19" t="s">
        <v>18</v>
      </c>
      <c r="M22" s="22">
        <v>101</v>
      </c>
      <c r="N22" s="23">
        <v>178</v>
      </c>
      <c r="P22" s="19" t="s">
        <v>18</v>
      </c>
      <c r="Q22" s="22">
        <v>67</v>
      </c>
      <c r="R22" s="23">
        <v>100</v>
      </c>
    </row>
    <row r="23" spans="1:19" ht="16.149999999999999" customHeight="1">
      <c r="A23" s="3" t="s">
        <v>19</v>
      </c>
      <c r="B23" s="4">
        <v>35857</v>
      </c>
      <c r="C23" s="5">
        <v>35098</v>
      </c>
      <c r="D23" s="31">
        <f>+B23+C23</f>
        <v>70955</v>
      </c>
      <c r="F23" s="3" t="s">
        <v>20</v>
      </c>
      <c r="G23" s="9">
        <v>27</v>
      </c>
      <c r="H23" s="9">
        <v>25</v>
      </c>
      <c r="I23" s="10">
        <v>20</v>
      </c>
      <c r="L23" s="3" t="s">
        <v>20</v>
      </c>
      <c r="M23" s="9">
        <v>17</v>
      </c>
      <c r="N23" s="10">
        <v>13</v>
      </c>
      <c r="P23" s="3" t="s">
        <v>20</v>
      </c>
      <c r="Q23" s="9">
        <v>22</v>
      </c>
      <c r="R23" s="10">
        <v>20</v>
      </c>
    </row>
    <row r="24" spans="1:19" ht="16.149999999999999" customHeight="1">
      <c r="A24" s="3" t="s">
        <v>12</v>
      </c>
      <c r="B24" s="4">
        <v>14334</v>
      </c>
      <c r="C24" s="5">
        <v>10466</v>
      </c>
      <c r="D24" s="31">
        <f>+B24+C24</f>
        <v>24800</v>
      </c>
      <c r="F24" s="19" t="s">
        <v>21</v>
      </c>
      <c r="G24" s="22">
        <v>111.7</v>
      </c>
      <c r="H24" s="22">
        <v>128.30000000000001</v>
      </c>
      <c r="I24" s="23">
        <v>226.6</v>
      </c>
      <c r="J24">
        <f>+G24+I24</f>
        <v>338.3</v>
      </c>
      <c r="L24" s="19" t="s">
        <v>21</v>
      </c>
      <c r="M24" s="22">
        <v>64.7</v>
      </c>
      <c r="N24" s="23">
        <v>95.1</v>
      </c>
      <c r="O24">
        <f>+M24+N24</f>
        <v>159.80000000000001</v>
      </c>
      <c r="P24" s="19" t="s">
        <v>21</v>
      </c>
      <c r="Q24" s="22">
        <v>52.8</v>
      </c>
      <c r="R24" s="23">
        <v>72</v>
      </c>
      <c r="S24">
        <f>+Q24+R24</f>
        <v>124.8</v>
      </c>
    </row>
    <row r="25" spans="1:19" ht="16.149999999999999" customHeight="1">
      <c r="A25" s="59" t="s">
        <v>22</v>
      </c>
      <c r="B25" s="59"/>
      <c r="C25" s="59"/>
      <c r="F25" s="3" t="s">
        <v>23</v>
      </c>
      <c r="G25" s="4">
        <v>2122</v>
      </c>
      <c r="H25" s="4">
        <v>2438</v>
      </c>
      <c r="I25" s="5">
        <v>4305</v>
      </c>
      <c r="J25">
        <f>+G25+I25</f>
        <v>6427</v>
      </c>
      <c r="L25" s="3" t="s">
        <v>23</v>
      </c>
      <c r="M25" s="4">
        <v>1229</v>
      </c>
      <c r="N25" s="5">
        <v>1807</v>
      </c>
      <c r="O25">
        <f>+M25+N25</f>
        <v>3036</v>
      </c>
      <c r="P25" s="3" t="s">
        <v>23</v>
      </c>
      <c r="Q25" s="4">
        <v>1003</v>
      </c>
      <c r="R25" s="5">
        <v>1368</v>
      </c>
      <c r="S25">
        <f>+Q25+R25</f>
        <v>2371</v>
      </c>
    </row>
    <row r="26" spans="1:19" ht="16.149999999999999" customHeight="1">
      <c r="A26" s="6" t="s">
        <v>24</v>
      </c>
      <c r="B26" s="7">
        <v>23</v>
      </c>
      <c r="C26" s="8">
        <v>25.2</v>
      </c>
      <c r="F26" s="24" t="s">
        <v>25</v>
      </c>
      <c r="G26" s="25">
        <v>0</v>
      </c>
      <c r="H26" s="25">
        <v>0</v>
      </c>
      <c r="I26" s="26">
        <v>0</v>
      </c>
      <c r="L26" s="24" t="s">
        <v>25</v>
      </c>
      <c r="M26" s="25">
        <v>0</v>
      </c>
      <c r="N26" s="26">
        <v>8</v>
      </c>
      <c r="P26" s="24" t="s">
        <v>25</v>
      </c>
      <c r="Q26" s="25">
        <v>0</v>
      </c>
      <c r="R26" s="26">
        <v>0</v>
      </c>
    </row>
    <row r="27" spans="1:19" ht="16.149999999999999" customHeight="1">
      <c r="A27" s="3" t="s">
        <v>26</v>
      </c>
      <c r="B27" s="9">
        <v>41</v>
      </c>
      <c r="C27" s="10">
        <v>35.299999999999997</v>
      </c>
    </row>
    <row r="28" spans="1:19" ht="16.149999999999999" customHeight="1">
      <c r="A28" s="3" t="s">
        <v>27</v>
      </c>
      <c r="B28" s="9">
        <v>1.02</v>
      </c>
      <c r="C28" s="10">
        <v>1.01</v>
      </c>
    </row>
    <row r="29" spans="1:19" ht="16.149999999999999" customHeight="1">
      <c r="A29" s="3" t="s">
        <v>28</v>
      </c>
      <c r="B29" s="9">
        <v>32.9</v>
      </c>
      <c r="C29" s="10">
        <v>49.5</v>
      </c>
    </row>
    <row r="30" spans="1:19" ht="16.149999999999999" customHeight="1">
      <c r="A30" s="11" t="s">
        <v>29</v>
      </c>
      <c r="B30" s="12">
        <v>19.2</v>
      </c>
      <c r="C30" s="13">
        <v>13</v>
      </c>
    </row>
    <row r="31" spans="1:19" ht="14.25"/>
    <row r="32" spans="1:19" ht="14.25">
      <c r="A32" s="29" t="s">
        <v>35</v>
      </c>
    </row>
    <row r="33" spans="1:18" ht="14.25">
      <c r="A33" s="61" t="s">
        <v>4</v>
      </c>
      <c r="B33" s="1" t="s">
        <v>5</v>
      </c>
      <c r="C33" s="66" t="s">
        <v>34</v>
      </c>
      <c r="F33" t="s">
        <v>36</v>
      </c>
      <c r="L33" t="s">
        <v>37</v>
      </c>
      <c r="P33" t="s">
        <v>38</v>
      </c>
    </row>
    <row r="34" spans="1:18" ht="14.25">
      <c r="A34" s="61"/>
      <c r="B34" s="1" t="s">
        <v>11</v>
      </c>
      <c r="C34" s="66"/>
      <c r="F34" s="16" t="s">
        <v>4</v>
      </c>
      <c r="G34" s="17" t="s">
        <v>7</v>
      </c>
      <c r="H34" s="17" t="s">
        <v>8</v>
      </c>
      <c r="I34" s="18" t="s">
        <v>9</v>
      </c>
      <c r="L34" s="16" t="s">
        <v>4</v>
      </c>
      <c r="M34" s="17" t="s">
        <v>10</v>
      </c>
      <c r="N34" s="18" t="s">
        <v>9</v>
      </c>
      <c r="P34" s="16" t="s">
        <v>4</v>
      </c>
      <c r="Q34" s="17" t="s">
        <v>10</v>
      </c>
      <c r="R34" s="18" t="s">
        <v>9</v>
      </c>
    </row>
    <row r="35" spans="1:18" ht="14.25">
      <c r="A35" s="28" t="s">
        <v>13</v>
      </c>
      <c r="B35" s="28"/>
      <c r="C35" s="28"/>
      <c r="F35" s="3" t="s">
        <v>12</v>
      </c>
      <c r="G35" s="9">
        <f>+G19-G3</f>
        <v>-117.6</v>
      </c>
      <c r="H35" s="9">
        <f t="shared" ref="H35:I35" si="2">+H19-H3</f>
        <v>-15</v>
      </c>
      <c r="I35" s="9">
        <f t="shared" si="2"/>
        <v>-203.9</v>
      </c>
      <c r="L35" s="3" t="s">
        <v>12</v>
      </c>
      <c r="M35" s="9">
        <f>+M19-M3</f>
        <v>-60.999999999999993</v>
      </c>
      <c r="N35" s="10">
        <f t="shared" ref="N35" si="3">+N19-N3</f>
        <v>-91.1</v>
      </c>
      <c r="P35" s="3" t="s">
        <v>12</v>
      </c>
      <c r="Q35" s="9">
        <f>+Q19-Q3</f>
        <v>-4.1000000000000014</v>
      </c>
      <c r="R35" s="10">
        <f t="shared" ref="R35" si="4">+R19-R3</f>
        <v>-131.6</v>
      </c>
    </row>
    <row r="36" spans="1:18" ht="14.25">
      <c r="A36" s="6" t="s">
        <v>15</v>
      </c>
      <c r="B36" s="14">
        <f>+B21-B5</f>
        <v>1381</v>
      </c>
      <c r="C36" s="15">
        <f t="shared" ref="C36:C39" si="5">+C21-C5</f>
        <v>925</v>
      </c>
      <c r="F36" s="19" t="s">
        <v>14</v>
      </c>
      <c r="G36" s="20">
        <f>+G20-G4</f>
        <v>-6369</v>
      </c>
      <c r="H36" s="20">
        <f t="shared" ref="H36:I36" si="6">+H20-H4</f>
        <v>-1439</v>
      </c>
      <c r="I36" s="20">
        <f t="shared" si="6"/>
        <v>-4962</v>
      </c>
      <c r="L36" s="19" t="s">
        <v>14</v>
      </c>
      <c r="M36" s="20">
        <f>+M20-M4</f>
        <v>-969</v>
      </c>
      <c r="N36" s="21">
        <f t="shared" ref="N36" si="7">+N20-N4</f>
        <v>-717</v>
      </c>
      <c r="P36" s="19" t="s">
        <v>14</v>
      </c>
      <c r="Q36" s="20">
        <f>+Q20-Q4</f>
        <v>-484</v>
      </c>
      <c r="R36" s="21">
        <f t="shared" ref="R36" si="8">+R20-R4</f>
        <v>-2598</v>
      </c>
    </row>
    <row r="37" spans="1:18" ht="14.25">
      <c r="A37" s="3" t="s">
        <v>17</v>
      </c>
      <c r="B37" s="4">
        <f t="shared" ref="B37" si="9">+B22-B6</f>
        <v>10083</v>
      </c>
      <c r="C37" s="5">
        <f t="shared" si="5"/>
        <v>15126</v>
      </c>
      <c r="F37" s="3" t="s">
        <v>16</v>
      </c>
      <c r="G37" s="9">
        <f t="shared" ref="G37:I37" si="10">+G21-G5</f>
        <v>-492</v>
      </c>
      <c r="H37" s="9">
        <f t="shared" si="10"/>
        <v>318</v>
      </c>
      <c r="I37" s="9">
        <f t="shared" si="10"/>
        <v>365</v>
      </c>
      <c r="L37" s="3" t="s">
        <v>16</v>
      </c>
      <c r="M37" s="9">
        <f t="shared" ref="M37:N37" si="11">+M21-M5</f>
        <v>7</v>
      </c>
      <c r="N37" s="5">
        <f t="shared" si="11"/>
        <v>-119</v>
      </c>
      <c r="P37" s="3" t="s">
        <v>16</v>
      </c>
      <c r="Q37" s="9">
        <f t="shared" ref="Q37:R37" si="12">+Q21-Q5</f>
        <v>-104</v>
      </c>
      <c r="R37" s="5">
        <f t="shared" si="12"/>
        <v>47</v>
      </c>
    </row>
    <row r="38" spans="1:18" ht="14.25">
      <c r="A38" s="3" t="s">
        <v>19</v>
      </c>
      <c r="B38" s="4">
        <f t="shared" ref="B38" si="13">+B23-B7</f>
        <v>-3280</v>
      </c>
      <c r="C38" s="5">
        <f t="shared" si="5"/>
        <v>-7506</v>
      </c>
      <c r="F38" s="19" t="s">
        <v>18</v>
      </c>
      <c r="G38" s="20">
        <f t="shared" ref="G38:I38" si="14">+G22-G6</f>
        <v>-152</v>
      </c>
      <c r="H38" s="20">
        <f t="shared" si="14"/>
        <v>-12</v>
      </c>
      <c r="I38" s="20">
        <f t="shared" si="14"/>
        <v>-230</v>
      </c>
      <c r="L38" s="19" t="s">
        <v>18</v>
      </c>
      <c r="M38" s="20">
        <f t="shared" ref="M38:N38" si="15">+M22-M6</f>
        <v>-141</v>
      </c>
      <c r="N38" s="23">
        <f t="shared" si="15"/>
        <v>-356</v>
      </c>
      <c r="P38" s="19" t="s">
        <v>18</v>
      </c>
      <c r="Q38" s="20">
        <f t="shared" ref="Q38:R38" si="16">+Q22-Q6</f>
        <v>-7</v>
      </c>
      <c r="R38" s="23">
        <f t="shared" si="16"/>
        <v>-181</v>
      </c>
    </row>
    <row r="39" spans="1:18" ht="14.25">
      <c r="A39" s="3" t="s">
        <v>12</v>
      </c>
      <c r="B39" s="4">
        <f t="shared" ref="B39" si="17">+B24-B8</f>
        <v>-3430</v>
      </c>
      <c r="C39" s="5">
        <f t="shared" si="5"/>
        <v>-7755</v>
      </c>
      <c r="F39" s="3" t="s">
        <v>20</v>
      </c>
      <c r="G39" s="9">
        <f t="shared" ref="G39:I39" si="18">+G23-G7</f>
        <v>12</v>
      </c>
      <c r="H39" s="9">
        <f t="shared" si="18"/>
        <v>3</v>
      </c>
      <c r="I39" s="9">
        <f t="shared" si="18"/>
        <v>8</v>
      </c>
      <c r="L39" s="3" t="s">
        <v>20</v>
      </c>
      <c r="M39" s="9">
        <f t="shared" ref="M39:N39" si="19">+M23-M7</f>
        <v>6</v>
      </c>
      <c r="N39" s="10">
        <f t="shared" si="19"/>
        <v>4</v>
      </c>
      <c r="P39" s="3" t="s">
        <v>20</v>
      </c>
      <c r="Q39" s="9">
        <f t="shared" ref="Q39:R39" si="20">+Q23-Q7</f>
        <v>1</v>
      </c>
      <c r="R39" s="10">
        <f t="shared" si="20"/>
        <v>12</v>
      </c>
    </row>
    <row r="40" spans="1:18" ht="14.25">
      <c r="A40" s="28" t="s">
        <v>39</v>
      </c>
      <c r="B40" s="28"/>
      <c r="C40" s="28"/>
      <c r="F40" s="19" t="s">
        <v>21</v>
      </c>
      <c r="G40" s="20">
        <f t="shared" ref="G40:I40" si="21">+G24-G8</f>
        <v>-48.899999999999991</v>
      </c>
      <c r="H40" s="20">
        <f t="shared" si="21"/>
        <v>-0.5</v>
      </c>
      <c r="I40" s="20">
        <f t="shared" si="21"/>
        <v>-47.700000000000017</v>
      </c>
      <c r="L40" s="19" t="s">
        <v>21</v>
      </c>
      <c r="M40" s="20">
        <f t="shared" ref="M40:N40" si="22">+M24-M8</f>
        <v>-32.599999999999994</v>
      </c>
      <c r="N40" s="23">
        <f t="shared" si="22"/>
        <v>-82.300000000000011</v>
      </c>
      <c r="P40" s="19" t="s">
        <v>21</v>
      </c>
      <c r="Q40" s="20">
        <f t="shared" ref="Q40:R40" si="23">+Q24-Q8</f>
        <v>-4.4000000000000057</v>
      </c>
      <c r="R40" s="23">
        <f t="shared" si="23"/>
        <v>-39.200000000000003</v>
      </c>
    </row>
    <row r="41" spans="1:18" ht="16.149999999999999" customHeight="1">
      <c r="A41" s="6" t="s">
        <v>24</v>
      </c>
      <c r="B41" s="7">
        <f t="shared" ref="B41:C41" si="24">+B26-B10</f>
        <v>0</v>
      </c>
      <c r="C41" s="8">
        <f t="shared" si="24"/>
        <v>0</v>
      </c>
      <c r="F41" s="3" t="s">
        <v>23</v>
      </c>
      <c r="G41" s="9">
        <f t="shared" ref="G41:I41" si="25">+G25-G9</f>
        <v>-929</v>
      </c>
      <c r="H41" s="9">
        <f t="shared" si="25"/>
        <v>-9</v>
      </c>
      <c r="I41" s="9">
        <f t="shared" si="25"/>
        <v>-907</v>
      </c>
      <c r="L41" s="3" t="s">
        <v>23</v>
      </c>
      <c r="M41" s="9">
        <f t="shared" ref="M41:N41" si="26">+M25-M9</f>
        <v>-620</v>
      </c>
      <c r="N41" s="5">
        <f t="shared" si="26"/>
        <v>-1564</v>
      </c>
      <c r="P41" s="3" t="s">
        <v>23</v>
      </c>
      <c r="Q41" s="9">
        <f t="shared" ref="Q41:R41" si="27">+Q25-Q9</f>
        <v>-84</v>
      </c>
      <c r="R41" s="5">
        <f t="shared" si="27"/>
        <v>-745</v>
      </c>
    </row>
    <row r="42" spans="1:18" ht="14.25">
      <c r="A42" s="3" t="s">
        <v>26</v>
      </c>
      <c r="B42" s="9">
        <f t="shared" ref="B42:C42" si="28">+B27-B11</f>
        <v>-10.5</v>
      </c>
      <c r="C42" s="10">
        <f t="shared" si="28"/>
        <v>-7.8000000000000043</v>
      </c>
      <c r="F42" s="24" t="s">
        <v>25</v>
      </c>
      <c r="G42" s="20">
        <f t="shared" ref="G42:I42" si="29">+G26-G10</f>
        <v>-76</v>
      </c>
      <c r="H42" s="20">
        <f t="shared" si="29"/>
        <v>0</v>
      </c>
      <c r="I42" s="20">
        <f t="shared" si="29"/>
        <v>-180</v>
      </c>
      <c r="L42" s="24" t="s">
        <v>25</v>
      </c>
      <c r="M42" s="20">
        <f t="shared" ref="M42:N42" si="30">+M26-M10</f>
        <v>-179</v>
      </c>
      <c r="N42" s="26">
        <f t="shared" si="30"/>
        <v>-554</v>
      </c>
      <c r="P42" s="24" t="s">
        <v>25</v>
      </c>
      <c r="Q42" s="20">
        <f t="shared" ref="Q42:R42" si="31">+Q26-Q10</f>
        <v>0</v>
      </c>
      <c r="R42" s="26">
        <f t="shared" si="31"/>
        <v>-127</v>
      </c>
    </row>
    <row r="43" spans="1:18" ht="14.25">
      <c r="A43" s="3" t="s">
        <v>27</v>
      </c>
      <c r="B43" s="9">
        <f t="shared" ref="B43:C43" si="32">+B28-B12</f>
        <v>-1.0000000000000009E-2</v>
      </c>
      <c r="C43" s="10">
        <f t="shared" si="32"/>
        <v>-1.0000000000000009E-2</v>
      </c>
    </row>
    <row r="44" spans="1:18" ht="14.25">
      <c r="A44" s="3" t="s">
        <v>28</v>
      </c>
      <c r="B44" s="9">
        <f t="shared" ref="B44:C44" si="33">+B29-B13</f>
        <v>-4.5</v>
      </c>
      <c r="C44" s="10">
        <f t="shared" si="33"/>
        <v>7</v>
      </c>
    </row>
    <row r="45" spans="1:18" ht="14.25">
      <c r="A45" s="11" t="s">
        <v>29</v>
      </c>
      <c r="B45" s="12">
        <f t="shared" ref="B45:C45" si="34">+B30-B14</f>
        <v>-20.500000000000004</v>
      </c>
      <c r="C45" s="13">
        <f t="shared" si="34"/>
        <v>-20.200000000000003</v>
      </c>
    </row>
    <row r="46" spans="1:18" ht="14.25"/>
  </sheetData>
  <mergeCells count="18">
    <mergeCell ref="A33:A34"/>
    <mergeCell ref="C33:C34"/>
    <mergeCell ref="F17:I17"/>
    <mergeCell ref="L1:N1"/>
    <mergeCell ref="L17:N17"/>
    <mergeCell ref="P1:R1"/>
    <mergeCell ref="P17:R17"/>
    <mergeCell ref="A20:C20"/>
    <mergeCell ref="A25:C25"/>
    <mergeCell ref="A1:C1"/>
    <mergeCell ref="A17:C17"/>
    <mergeCell ref="F1:I1"/>
    <mergeCell ref="A2:A3"/>
    <mergeCell ref="C2:C3"/>
    <mergeCell ref="A4:C4"/>
    <mergeCell ref="A9:C9"/>
    <mergeCell ref="A18:A19"/>
    <mergeCell ref="C18:C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5FE71-6921-468A-9858-4724FE16B13E}">
  <sheetPr>
    <pageSetUpPr fitToPage="1"/>
  </sheetPr>
  <dimension ref="A1:AN51"/>
  <sheetViews>
    <sheetView tabSelected="1" workbookViewId="0">
      <selection activeCell="B7" sqref="B7"/>
    </sheetView>
  </sheetViews>
  <sheetFormatPr defaultRowHeight="15" customHeight="1"/>
  <cols>
    <col min="1" max="1" width="36" customWidth="1"/>
    <col min="2" max="2" width="13" customWidth="1"/>
    <col min="3" max="3" width="13.375" customWidth="1"/>
    <col min="4" max="4" width="8.625" customWidth="1"/>
    <col min="5" max="5" width="10.375" customWidth="1"/>
    <col min="6" max="6" width="11.5" customWidth="1"/>
    <col min="7" max="7" width="12.375" customWidth="1"/>
    <col min="8" max="27" width="10.875" customWidth="1"/>
    <col min="29" max="29" width="25.625" hidden="1" customWidth="1"/>
    <col min="30" max="31" width="15.625" hidden="1" customWidth="1"/>
    <col min="32" max="33" width="0" hidden="1" customWidth="1"/>
    <col min="34" max="34" width="25.625" hidden="1" customWidth="1"/>
    <col min="35" max="36" width="15.625" hidden="1" customWidth="1"/>
    <col min="37" max="37" width="0" hidden="1" customWidth="1"/>
    <col min="38" max="38" width="25.625" hidden="1" customWidth="1"/>
    <col min="39" max="40" width="15.625" hidden="1" customWidth="1"/>
  </cols>
  <sheetData>
    <row r="1" spans="1:40" s="30" customFormat="1" ht="27" customHeight="1">
      <c r="A1" s="75" t="s">
        <v>40</v>
      </c>
      <c r="B1" s="75"/>
      <c r="C1" s="75"/>
      <c r="AC1" s="67" t="s">
        <v>41</v>
      </c>
      <c r="AD1" s="67"/>
      <c r="AE1" s="67"/>
      <c r="AF1" s="67"/>
      <c r="AH1" s="67" t="s">
        <v>42</v>
      </c>
      <c r="AI1" s="67"/>
      <c r="AJ1" s="67"/>
      <c r="AL1" s="67" t="s">
        <v>43</v>
      </c>
      <c r="AM1" s="67"/>
      <c r="AN1" s="67"/>
    </row>
    <row r="2" spans="1:40" ht="13.9" customHeight="1">
      <c r="A2" s="61" t="s">
        <v>4</v>
      </c>
      <c r="B2" s="68" t="s">
        <v>44</v>
      </c>
      <c r="C2" s="66" t="s">
        <v>34</v>
      </c>
      <c r="G2" s="70" t="s">
        <v>48</v>
      </c>
      <c r="AC2" s="16" t="s">
        <v>4</v>
      </c>
      <c r="AD2" s="17" t="s">
        <v>7</v>
      </c>
      <c r="AE2" s="17" t="s">
        <v>8</v>
      </c>
      <c r="AF2" s="18" t="s">
        <v>9</v>
      </c>
      <c r="AH2" s="16" t="s">
        <v>4</v>
      </c>
      <c r="AI2" s="17" t="s">
        <v>10</v>
      </c>
      <c r="AJ2" s="18" t="s">
        <v>9</v>
      </c>
      <c r="AL2" s="16" t="s">
        <v>4</v>
      </c>
      <c r="AM2" s="17" t="s">
        <v>10</v>
      </c>
      <c r="AN2" s="18" t="s">
        <v>9</v>
      </c>
    </row>
    <row r="3" spans="1:40" ht="13.9" customHeight="1">
      <c r="A3" s="61"/>
      <c r="B3" s="68"/>
      <c r="C3" s="66"/>
      <c r="D3" t="s">
        <v>45</v>
      </c>
      <c r="E3" t="s">
        <v>46</v>
      </c>
      <c r="F3" t="s">
        <v>47</v>
      </c>
      <c r="G3" s="70"/>
      <c r="AC3" s="3" t="s">
        <v>12</v>
      </c>
      <c r="AD3" s="9">
        <v>-117.6</v>
      </c>
      <c r="AE3" s="9">
        <v>-15</v>
      </c>
      <c r="AF3" s="9">
        <v>-203.9</v>
      </c>
      <c r="AH3" s="3" t="s">
        <v>12</v>
      </c>
      <c r="AI3" s="9">
        <v>-60.999999999999993</v>
      </c>
      <c r="AJ3" s="10">
        <v>-91.1</v>
      </c>
      <c r="AL3" s="3" t="s">
        <v>12</v>
      </c>
      <c r="AM3" s="9">
        <v>-4.1000000000000014</v>
      </c>
      <c r="AN3" s="10">
        <v>-131.6</v>
      </c>
    </row>
    <row r="4" spans="1:40" ht="13.9" customHeight="1">
      <c r="A4" s="28" t="s">
        <v>13</v>
      </c>
      <c r="B4" s="28"/>
      <c r="C4" s="28"/>
      <c r="AC4" s="19" t="s">
        <v>14</v>
      </c>
      <c r="AD4" s="20">
        <v>-6369</v>
      </c>
      <c r="AE4" s="20">
        <v>-1439</v>
      </c>
      <c r="AF4" s="20">
        <v>-4962</v>
      </c>
      <c r="AH4" s="19" t="s">
        <v>14</v>
      </c>
      <c r="AI4" s="20">
        <v>-969</v>
      </c>
      <c r="AJ4" s="21">
        <v>-717</v>
      </c>
      <c r="AL4" s="19" t="s">
        <v>14</v>
      </c>
      <c r="AM4" s="20">
        <v>-484</v>
      </c>
      <c r="AN4" s="21">
        <v>-2598</v>
      </c>
    </row>
    <row r="5" spans="1:40" ht="13.9" customHeight="1" thickBot="1">
      <c r="A5" s="6" t="s">
        <v>15</v>
      </c>
      <c r="B5" s="14">
        <v>1381</v>
      </c>
      <c r="C5" s="15">
        <v>925</v>
      </c>
      <c r="AC5" s="3" t="s">
        <v>16</v>
      </c>
      <c r="AD5" s="9">
        <v>-492</v>
      </c>
      <c r="AE5" s="9">
        <v>318</v>
      </c>
      <c r="AF5" s="9">
        <v>365</v>
      </c>
      <c r="AH5" s="3" t="s">
        <v>16</v>
      </c>
      <c r="AI5" s="9">
        <v>7</v>
      </c>
      <c r="AJ5" s="5">
        <v>-119</v>
      </c>
      <c r="AL5" s="3" t="s">
        <v>16</v>
      </c>
      <c r="AM5" s="9">
        <v>-104</v>
      </c>
      <c r="AN5" s="5">
        <v>47</v>
      </c>
    </row>
    <row r="6" spans="1:40" ht="13.9" customHeight="1" thickBot="1">
      <c r="A6" s="35" t="s">
        <v>17</v>
      </c>
      <c r="B6" s="4">
        <v>10083</v>
      </c>
      <c r="C6" s="5">
        <v>15126</v>
      </c>
      <c r="AC6" s="19" t="s">
        <v>18</v>
      </c>
      <c r="AD6" s="20">
        <v>-152</v>
      </c>
      <c r="AE6" s="20">
        <v>-12</v>
      </c>
      <c r="AF6" s="20">
        <v>-230</v>
      </c>
      <c r="AH6" s="19" t="s">
        <v>18</v>
      </c>
      <c r="AI6" s="20">
        <v>-141</v>
      </c>
      <c r="AJ6" s="23">
        <v>-356</v>
      </c>
      <c r="AL6" s="19" t="s">
        <v>18</v>
      </c>
      <c r="AM6" s="20">
        <v>-7</v>
      </c>
      <c r="AN6" s="23">
        <v>-181</v>
      </c>
    </row>
    <row r="7" spans="1:40" ht="13.9" customHeight="1" thickBot="1">
      <c r="A7" s="48" t="s">
        <v>19</v>
      </c>
      <c r="B7" s="4">
        <v>-3280</v>
      </c>
      <c r="C7" s="5">
        <v>-7506</v>
      </c>
      <c r="D7" s="31">
        <f>+B7+C7</f>
        <v>-10786</v>
      </c>
      <c r="E7">
        <v>300</v>
      </c>
      <c r="F7" s="49">
        <f>+D7*E7</f>
        <v>-3235800</v>
      </c>
      <c r="AC7" s="3" t="s">
        <v>20</v>
      </c>
      <c r="AD7" s="9">
        <v>12</v>
      </c>
      <c r="AE7" s="9">
        <v>3</v>
      </c>
      <c r="AF7" s="9">
        <v>8</v>
      </c>
      <c r="AH7" s="3" t="s">
        <v>20</v>
      </c>
      <c r="AI7" s="9">
        <v>6</v>
      </c>
      <c r="AJ7" s="10">
        <v>4</v>
      </c>
      <c r="AL7" s="3" t="s">
        <v>20</v>
      </c>
      <c r="AM7" s="9">
        <v>1</v>
      </c>
      <c r="AN7" s="10">
        <v>12</v>
      </c>
    </row>
    <row r="8" spans="1:40" ht="13.9" customHeight="1" thickBot="1">
      <c r="A8" s="48" t="s">
        <v>12</v>
      </c>
      <c r="B8" s="4">
        <v>-3430</v>
      </c>
      <c r="C8" s="5">
        <v>-7755</v>
      </c>
      <c r="D8" s="31">
        <f>+B8+C8</f>
        <v>-11185</v>
      </c>
      <c r="E8">
        <v>300</v>
      </c>
      <c r="F8" s="49">
        <f>+D8*E8</f>
        <v>-3355500</v>
      </c>
      <c r="G8" s="34">
        <v>22.85</v>
      </c>
      <c r="AC8" s="19" t="s">
        <v>21</v>
      </c>
      <c r="AD8" s="20">
        <v>-48.899999999999991</v>
      </c>
      <c r="AE8" s="20">
        <v>-0.5</v>
      </c>
      <c r="AF8" s="20">
        <v>-47.700000000000017</v>
      </c>
      <c r="AH8" s="19" t="s">
        <v>21</v>
      </c>
      <c r="AI8" s="20">
        <v>-32.599999999999994</v>
      </c>
      <c r="AJ8" s="23">
        <v>-82.300000000000011</v>
      </c>
      <c r="AL8" s="19" t="s">
        <v>21</v>
      </c>
      <c r="AM8" s="20">
        <v>-4.4000000000000057</v>
      </c>
      <c r="AN8" s="23">
        <v>-39.200000000000003</v>
      </c>
    </row>
    <row r="9" spans="1:40" ht="13.9" customHeight="1" thickBot="1">
      <c r="A9" s="28" t="s">
        <v>39</v>
      </c>
      <c r="B9" s="28"/>
      <c r="C9" s="28"/>
      <c r="AC9" s="3" t="s">
        <v>23</v>
      </c>
      <c r="AD9" s="9">
        <v>-929</v>
      </c>
      <c r="AE9" s="9">
        <v>-9</v>
      </c>
      <c r="AF9" s="9">
        <v>-907</v>
      </c>
      <c r="AH9" s="3" t="s">
        <v>23</v>
      </c>
      <c r="AI9" s="9">
        <v>-620</v>
      </c>
      <c r="AJ9" s="5">
        <v>-1564</v>
      </c>
      <c r="AL9" s="3" t="s">
        <v>23</v>
      </c>
      <c r="AM9" s="9">
        <v>-84</v>
      </c>
      <c r="AN9" s="5">
        <v>-745</v>
      </c>
    </row>
    <row r="10" spans="1:40" ht="13.9" customHeight="1">
      <c r="A10" s="6" t="s">
        <v>49</v>
      </c>
      <c r="B10" s="7">
        <v>0</v>
      </c>
      <c r="C10" s="8">
        <v>0</v>
      </c>
      <c r="AC10" s="24" t="s">
        <v>25</v>
      </c>
      <c r="AD10" s="20">
        <v>-76</v>
      </c>
      <c r="AE10" s="20">
        <v>0</v>
      </c>
      <c r="AF10" s="20">
        <v>-180</v>
      </c>
      <c r="AH10" s="24" t="s">
        <v>25</v>
      </c>
      <c r="AI10" s="20">
        <v>-179</v>
      </c>
      <c r="AJ10" s="26">
        <v>-554</v>
      </c>
      <c r="AL10" s="24" t="s">
        <v>25</v>
      </c>
      <c r="AM10" s="20">
        <v>0</v>
      </c>
      <c r="AN10" s="26">
        <v>-127</v>
      </c>
    </row>
    <row r="11" spans="1:40" ht="13.9" customHeight="1">
      <c r="A11" s="3" t="s">
        <v>26</v>
      </c>
      <c r="B11" s="9">
        <v>-10.5</v>
      </c>
      <c r="C11" s="10">
        <v>-7.8000000000000043</v>
      </c>
    </row>
    <row r="12" spans="1:40" ht="13.9" customHeight="1">
      <c r="A12" s="3" t="s">
        <v>50</v>
      </c>
      <c r="B12" s="9">
        <v>-1.0000000000000009E-2</v>
      </c>
      <c r="C12" s="10">
        <v>-1.0000000000000009E-2</v>
      </c>
    </row>
    <row r="13" spans="1:40" ht="13.9" customHeight="1">
      <c r="A13" s="3" t="s">
        <v>28</v>
      </c>
      <c r="B13" s="9">
        <v>-4.5</v>
      </c>
      <c r="C13" s="10">
        <v>7</v>
      </c>
    </row>
    <row r="14" spans="1:40" ht="13.9" customHeight="1">
      <c r="A14" s="11" t="s">
        <v>51</v>
      </c>
      <c r="B14" s="12">
        <v>-20.500000000000004</v>
      </c>
      <c r="C14" s="13">
        <v>-20.200000000000003</v>
      </c>
    </row>
    <row r="15" spans="1:40" ht="14.25">
      <c r="F15" s="32"/>
    </row>
    <row r="16" spans="1:40" ht="27" customHeight="1">
      <c r="A16" s="69" t="s">
        <v>41</v>
      </c>
      <c r="B16" s="69"/>
      <c r="C16" s="69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</row>
    <row r="17" spans="1:27" ht="27" customHeight="1">
      <c r="A17" s="16" t="s">
        <v>4</v>
      </c>
      <c r="B17" s="17" t="s">
        <v>7</v>
      </c>
      <c r="C17" s="18" t="s">
        <v>9</v>
      </c>
      <c r="D17" t="s">
        <v>45</v>
      </c>
      <c r="E17" t="s">
        <v>52</v>
      </c>
      <c r="F17" t="s">
        <v>46</v>
      </c>
      <c r="G17" t="s">
        <v>47</v>
      </c>
    </row>
    <row r="18" spans="1:27" ht="13.9" customHeight="1">
      <c r="A18" s="3" t="s">
        <v>12</v>
      </c>
      <c r="B18" s="9">
        <v>-117.6</v>
      </c>
      <c r="C18" s="9">
        <v>-203.9</v>
      </c>
    </row>
    <row r="19" spans="1:27" ht="13.9" customHeight="1">
      <c r="A19" s="19" t="s">
        <v>14</v>
      </c>
      <c r="B19" s="20">
        <v>-6369</v>
      </c>
      <c r="C19" s="20">
        <v>-4962</v>
      </c>
    </row>
    <row r="20" spans="1:27" ht="13.9" customHeight="1">
      <c r="A20" s="3" t="s">
        <v>16</v>
      </c>
      <c r="B20" s="9">
        <v>-492</v>
      </c>
      <c r="C20" s="9">
        <v>365</v>
      </c>
    </row>
    <row r="21" spans="1:27" ht="13.9" customHeight="1">
      <c r="A21" s="19" t="s">
        <v>18</v>
      </c>
      <c r="B21" s="20">
        <v>-152</v>
      </c>
      <c r="C21" s="20">
        <v>-230</v>
      </c>
    </row>
    <row r="22" spans="1:27" ht="13.9" customHeight="1">
      <c r="A22" s="3" t="s">
        <v>20</v>
      </c>
      <c r="B22" s="9">
        <v>12</v>
      </c>
      <c r="C22" s="9">
        <v>8</v>
      </c>
    </row>
    <row r="23" spans="1:27" ht="13.9" customHeight="1">
      <c r="A23" s="39" t="s">
        <v>21</v>
      </c>
      <c r="B23" s="40">
        <v>-48.899999999999991</v>
      </c>
      <c r="C23" s="40">
        <v>-47.700000000000017</v>
      </c>
      <c r="D23" s="41">
        <f t="shared" ref="D23:D24" si="0">+B23+C23</f>
        <v>-96.600000000000009</v>
      </c>
      <c r="E23" s="42">
        <v>2.5</v>
      </c>
      <c r="F23" s="42">
        <v>300</v>
      </c>
      <c r="G23" s="43">
        <f>+D23*E23*F23</f>
        <v>-72450.000000000015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</row>
    <row r="24" spans="1:27" ht="13.9" customHeight="1">
      <c r="A24" s="44" t="s">
        <v>23</v>
      </c>
      <c r="B24" s="45">
        <v>-929</v>
      </c>
      <c r="C24" s="45">
        <v>-907</v>
      </c>
      <c r="D24" s="41">
        <f t="shared" si="0"/>
        <v>-1836</v>
      </c>
      <c r="E24" s="42">
        <v>2.5</v>
      </c>
      <c r="F24" s="42">
        <v>300</v>
      </c>
      <c r="G24" s="43">
        <f>+D24*E24*F24</f>
        <v>-1377000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</row>
    <row r="25" spans="1:27" ht="13.9" customHeight="1">
      <c r="A25" s="24" t="s">
        <v>25</v>
      </c>
      <c r="B25" s="20">
        <v>-76</v>
      </c>
      <c r="C25" s="20">
        <v>-180</v>
      </c>
    </row>
    <row r="26" spans="1:27" ht="14.25"/>
    <row r="27" spans="1:27" s="30" customFormat="1" ht="30" customHeight="1">
      <c r="A27" s="67" t="s">
        <v>42</v>
      </c>
      <c r="B27" s="67"/>
      <c r="C27" s="67"/>
    </row>
    <row r="28" spans="1:27" ht="14.25">
      <c r="A28" s="16" t="s">
        <v>4</v>
      </c>
      <c r="B28" s="17" t="s">
        <v>10</v>
      </c>
      <c r="C28" s="18" t="s">
        <v>9</v>
      </c>
      <c r="D28" t="s">
        <v>45</v>
      </c>
      <c r="E28" t="s">
        <v>52</v>
      </c>
      <c r="F28" t="s">
        <v>46</v>
      </c>
      <c r="G28" t="s">
        <v>47</v>
      </c>
    </row>
    <row r="29" spans="1:27" ht="13.9" customHeight="1">
      <c r="A29" s="3" t="s">
        <v>12</v>
      </c>
      <c r="B29" s="9">
        <v>-60.999999999999993</v>
      </c>
      <c r="C29" s="10">
        <v>-91.1</v>
      </c>
    </row>
    <row r="30" spans="1:27" ht="13.9" customHeight="1">
      <c r="A30" s="19" t="s">
        <v>14</v>
      </c>
      <c r="B30" s="20">
        <v>-969</v>
      </c>
      <c r="C30" s="21">
        <v>-717</v>
      </c>
    </row>
    <row r="31" spans="1:27" ht="13.9" customHeight="1">
      <c r="A31" s="3" t="s">
        <v>16</v>
      </c>
      <c r="B31" s="9">
        <v>7</v>
      </c>
      <c r="C31" s="5">
        <v>-119</v>
      </c>
    </row>
    <row r="32" spans="1:27" ht="13.9" customHeight="1">
      <c r="A32" s="19" t="s">
        <v>18</v>
      </c>
      <c r="B32" s="20">
        <v>-141</v>
      </c>
      <c r="C32" s="23">
        <v>-356</v>
      </c>
    </row>
    <row r="33" spans="1:27" ht="13.9" customHeight="1">
      <c r="A33" s="3" t="s">
        <v>20</v>
      </c>
      <c r="B33" s="9">
        <v>6</v>
      </c>
      <c r="C33" s="10">
        <v>4</v>
      </c>
    </row>
    <row r="34" spans="1:27" ht="13.9" customHeight="1">
      <c r="A34" s="39" t="s">
        <v>21</v>
      </c>
      <c r="B34" s="40">
        <v>-32.599999999999994</v>
      </c>
      <c r="C34" s="46">
        <v>-82.300000000000011</v>
      </c>
      <c r="D34" s="41">
        <f t="shared" ref="D34:D35" si="1">+B34+C34</f>
        <v>-114.9</v>
      </c>
      <c r="E34" s="42">
        <v>2.5</v>
      </c>
      <c r="F34" s="42">
        <v>300</v>
      </c>
      <c r="G34" s="43">
        <f>+D34*E34*F34</f>
        <v>-86175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</row>
    <row r="35" spans="1:27" ht="13.9" customHeight="1">
      <c r="A35" s="44" t="s">
        <v>23</v>
      </c>
      <c r="B35" s="45">
        <v>-620</v>
      </c>
      <c r="C35" s="47">
        <v>-1564</v>
      </c>
      <c r="D35" s="41">
        <f t="shared" si="1"/>
        <v>-2184</v>
      </c>
      <c r="E35" s="42">
        <v>2.5</v>
      </c>
      <c r="F35" s="42">
        <v>300</v>
      </c>
      <c r="G35" s="43">
        <f>+D35*E35*F35</f>
        <v>-1638000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</row>
    <row r="36" spans="1:27" ht="13.9" customHeight="1">
      <c r="A36" s="24" t="s">
        <v>25</v>
      </c>
      <c r="B36" s="20">
        <v>-179</v>
      </c>
      <c r="C36" s="26">
        <v>-554</v>
      </c>
    </row>
    <row r="37" spans="1:27" ht="14.25"/>
    <row r="38" spans="1:27" ht="30" customHeight="1">
      <c r="A38" s="67" t="s">
        <v>43</v>
      </c>
      <c r="B38" s="67"/>
      <c r="C38" s="67"/>
    </row>
    <row r="39" spans="1:27" ht="13.9" customHeight="1">
      <c r="A39" s="16" t="s">
        <v>4</v>
      </c>
      <c r="B39" s="17" t="s">
        <v>10</v>
      </c>
      <c r="C39" s="18" t="s">
        <v>9</v>
      </c>
      <c r="D39" t="s">
        <v>45</v>
      </c>
      <c r="E39" t="s">
        <v>52</v>
      </c>
      <c r="F39" t="s">
        <v>46</v>
      </c>
      <c r="G39" t="s">
        <v>47</v>
      </c>
    </row>
    <row r="40" spans="1:27" ht="13.9" customHeight="1">
      <c r="A40" s="3" t="s">
        <v>12</v>
      </c>
      <c r="B40" s="9">
        <v>-4.1000000000000014</v>
      </c>
      <c r="C40" s="10">
        <v>-131.6</v>
      </c>
    </row>
    <row r="41" spans="1:27" ht="13.9" customHeight="1">
      <c r="A41" s="19" t="s">
        <v>14</v>
      </c>
      <c r="B41" s="20">
        <v>-484</v>
      </c>
      <c r="C41" s="21">
        <v>-2598</v>
      </c>
    </row>
    <row r="42" spans="1:27" ht="13.9" customHeight="1">
      <c r="A42" s="3" t="s">
        <v>16</v>
      </c>
      <c r="B42" s="9">
        <v>-104</v>
      </c>
      <c r="C42" s="5">
        <v>47</v>
      </c>
    </row>
    <row r="43" spans="1:27" ht="13.9" customHeight="1">
      <c r="A43" s="19" t="s">
        <v>18</v>
      </c>
      <c r="B43" s="20">
        <v>-7</v>
      </c>
      <c r="C43" s="23">
        <v>-181</v>
      </c>
    </row>
    <row r="44" spans="1:27" ht="13.9" customHeight="1">
      <c r="A44" s="3" t="s">
        <v>20</v>
      </c>
      <c r="B44" s="9">
        <v>1</v>
      </c>
      <c r="C44" s="10">
        <v>12</v>
      </c>
    </row>
    <row r="45" spans="1:27" ht="13.9" customHeight="1">
      <c r="A45" s="39" t="s">
        <v>21</v>
      </c>
      <c r="B45" s="40">
        <v>-4.4000000000000057</v>
      </c>
      <c r="C45" s="46">
        <v>-39.200000000000003</v>
      </c>
      <c r="D45" s="41">
        <f t="shared" ref="D45:D46" si="2">+B45+C45</f>
        <v>-43.600000000000009</v>
      </c>
      <c r="E45" s="42">
        <v>2.5</v>
      </c>
      <c r="F45" s="42">
        <v>300</v>
      </c>
      <c r="G45" s="43">
        <f>+D45*E45*F45</f>
        <v>-32700.000000000007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</row>
    <row r="46" spans="1:27" ht="13.9" customHeight="1">
      <c r="A46" s="44" t="s">
        <v>23</v>
      </c>
      <c r="B46" s="45">
        <v>-84</v>
      </c>
      <c r="C46" s="47">
        <v>-745</v>
      </c>
      <c r="D46" s="41">
        <f t="shared" si="2"/>
        <v>-829</v>
      </c>
      <c r="E46" s="42">
        <v>2.5</v>
      </c>
      <c r="F46" s="42">
        <v>300</v>
      </c>
      <c r="G46" s="43">
        <f>+D46*E46*F46</f>
        <v>-621750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spans="1:27" ht="13.9" customHeight="1">
      <c r="A47" s="24" t="s">
        <v>25</v>
      </c>
      <c r="B47" s="20">
        <v>0</v>
      </c>
      <c r="C47" s="26">
        <v>-127</v>
      </c>
    </row>
    <row r="48" spans="1:27" ht="14.25"/>
    <row r="49" spans="5:7" ht="15" customHeight="1" thickBot="1">
      <c r="G49" t="s">
        <v>53</v>
      </c>
    </row>
    <row r="50" spans="5:7" ht="32.25" customHeight="1" thickBot="1">
      <c r="E50" s="71" t="s">
        <v>21</v>
      </c>
      <c r="F50" s="72"/>
      <c r="G50" s="49">
        <f>+G23+G34+G45</f>
        <v>-191325</v>
      </c>
    </row>
    <row r="51" spans="5:7" ht="32.25" customHeight="1" thickBot="1">
      <c r="E51" s="73" t="s">
        <v>23</v>
      </c>
      <c r="F51" s="74"/>
      <c r="G51" s="49">
        <f>+G24+G35+G46</f>
        <v>-3636750</v>
      </c>
    </row>
  </sheetData>
  <mergeCells count="13">
    <mergeCell ref="E50:F50"/>
    <mergeCell ref="E51:F51"/>
    <mergeCell ref="A38:C38"/>
    <mergeCell ref="A1:C1"/>
    <mergeCell ref="AC1:AF1"/>
    <mergeCell ref="AH1:AJ1"/>
    <mergeCell ref="AL1:AN1"/>
    <mergeCell ref="A2:A3"/>
    <mergeCell ref="C2:C3"/>
    <mergeCell ref="A27:C27"/>
    <mergeCell ref="B2:B3"/>
    <mergeCell ref="A16:C16"/>
    <mergeCell ref="G2:G3"/>
  </mergeCells>
  <pageMargins left="0.25" right="0.25" top="0.25" bottom="0.2" header="0.3" footer="0.3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86BAE-F368-413D-9D18-0E445F6C194A}">
  <dimension ref="A1:D6"/>
  <sheetViews>
    <sheetView workbookViewId="0"/>
  </sheetViews>
  <sheetFormatPr defaultRowHeight="14.25"/>
  <cols>
    <col min="1" max="1" width="40.5" customWidth="1"/>
    <col min="2" max="2" width="14.125" customWidth="1"/>
    <col min="3" max="3" width="14" customWidth="1"/>
    <col min="4" max="4" width="16.5" customWidth="1"/>
  </cols>
  <sheetData>
    <row r="1" spans="1:4" ht="15">
      <c r="A1" s="50" t="s">
        <v>60</v>
      </c>
      <c r="B1" s="50"/>
      <c r="C1" s="50"/>
      <c r="D1" s="50"/>
    </row>
    <row r="2" spans="1:4" ht="15">
      <c r="A2" s="50"/>
      <c r="B2" s="52" t="s">
        <v>57</v>
      </c>
      <c r="C2" s="52" t="s">
        <v>58</v>
      </c>
      <c r="D2" s="52" t="s">
        <v>59</v>
      </c>
    </row>
    <row r="3" spans="1:4" ht="15">
      <c r="A3" s="36" t="s">
        <v>19</v>
      </c>
      <c r="B3" s="53">
        <f>+'Inputs from the TOAR'!D7*'Total Calculated'!E7</f>
        <v>24522300</v>
      </c>
      <c r="C3" s="53">
        <f>+'Inputs from the TOAR'!D23*'Total Calculated'!E7</f>
        <v>21286500</v>
      </c>
      <c r="D3" s="54">
        <f>+C3-B3</f>
        <v>-3235800</v>
      </c>
    </row>
    <row r="4" spans="1:4" ht="15">
      <c r="A4" s="36" t="s">
        <v>12</v>
      </c>
      <c r="B4" s="53">
        <f>+'Inputs from the TOAR'!D8*'Total Calculated'!E8</f>
        <v>10795500</v>
      </c>
      <c r="C4" s="53">
        <f>+'Inputs from the TOAR'!D24*'Total Calculated'!E8</f>
        <v>7440000</v>
      </c>
      <c r="D4" s="54">
        <f>+C4-B4</f>
        <v>-3355500</v>
      </c>
    </row>
    <row r="5" spans="1:4" ht="15">
      <c r="A5" s="37" t="s">
        <v>21</v>
      </c>
      <c r="B5" s="53">
        <f>+('Inputs from the TOAR'!J8+'Inputs from the TOAR'!O8+'Inputs from the TOAR'!S8)*'Total Calculated'!E23*'Total Calculated'!F23</f>
        <v>658499.99999999988</v>
      </c>
      <c r="C5" s="53">
        <f>+('Inputs from the TOAR'!J24+'Inputs from the TOAR'!O24+'Inputs from the TOAR'!S24)*'Total Calculated'!E23*'Total Calculated'!F23</f>
        <v>467175</v>
      </c>
      <c r="D5" s="54">
        <f t="shared" ref="D5:D6" si="0">+C5-B5</f>
        <v>-191324.99999999988</v>
      </c>
    </row>
    <row r="6" spans="1:4" ht="15">
      <c r="A6" s="38" t="s">
        <v>23</v>
      </c>
      <c r="B6" s="53">
        <f>+('Inputs from the TOAR'!J9+'Inputs from the TOAR'!O9+'Inputs from the TOAR'!S9)*'Total Calculated'!E24*'Total Calculated'!F24</f>
        <v>12512250</v>
      </c>
      <c r="C6" s="53">
        <f>+('Inputs from the TOAR'!J25+'Inputs from the TOAR'!O25+'Inputs from the TOAR'!S25)*'Total Calculated'!E24*'Total Calculated'!F24</f>
        <v>8875500</v>
      </c>
      <c r="D6" s="54">
        <f t="shared" si="0"/>
        <v>-3636750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53A97-01D1-4EC7-94C1-4E654A82B0A8}">
  <dimension ref="A1:E7"/>
  <sheetViews>
    <sheetView workbookViewId="0"/>
  </sheetViews>
  <sheetFormatPr defaultRowHeight="14.25"/>
  <cols>
    <col min="1" max="1" width="33.75" customWidth="1"/>
    <col min="2" max="2" width="14.75" customWidth="1"/>
    <col min="3" max="3" width="20.75" customWidth="1"/>
    <col min="4" max="4" width="16" customWidth="1"/>
    <col min="5" max="5" width="9.25" bestFit="1" customWidth="1"/>
  </cols>
  <sheetData>
    <row r="1" spans="1:5" ht="15">
      <c r="A1" s="50" t="s">
        <v>55</v>
      </c>
      <c r="B1" s="50" t="s">
        <v>56</v>
      </c>
      <c r="C1" s="50"/>
      <c r="D1" s="50"/>
    </row>
    <row r="2" spans="1:5" ht="15">
      <c r="A2" s="50"/>
      <c r="B2" s="50"/>
      <c r="C2" s="50"/>
      <c r="D2" s="50"/>
    </row>
    <row r="3" spans="1:5" ht="30" customHeight="1">
      <c r="A3" s="50" t="s">
        <v>54</v>
      </c>
      <c r="B3" s="55" t="s">
        <v>57</v>
      </c>
      <c r="C3" s="55" t="s">
        <v>58</v>
      </c>
      <c r="D3" s="56" t="s">
        <v>61</v>
      </c>
    </row>
    <row r="4" spans="1:5" ht="15">
      <c r="A4" s="36" t="s">
        <v>19</v>
      </c>
      <c r="B4" s="51">
        <f>+'Entire Project No-Build Build'!B3/6</f>
        <v>4087050</v>
      </c>
      <c r="C4" s="51">
        <f>+'Entire Project No-Build Build'!C3/6</f>
        <v>3547750</v>
      </c>
      <c r="D4" s="51">
        <f>+C4-B4</f>
        <v>-539300</v>
      </c>
      <c r="E4" s="32"/>
    </row>
    <row r="5" spans="1:5" ht="15">
      <c r="A5" s="36" t="s">
        <v>12</v>
      </c>
      <c r="B5" s="51">
        <f>+'Entire Project No-Build Build'!B4/6</f>
        <v>1799250</v>
      </c>
      <c r="C5" s="51">
        <f>+'Entire Project No-Build Build'!C4/6</f>
        <v>1240000</v>
      </c>
      <c r="D5" s="51">
        <f t="shared" ref="D5:D7" si="0">+C5-B5</f>
        <v>-559250</v>
      </c>
      <c r="E5" s="32"/>
    </row>
    <row r="6" spans="1:5" ht="15" customHeight="1">
      <c r="A6" s="37" t="s">
        <v>21</v>
      </c>
      <c r="B6" s="51">
        <f>+'Entire Project No-Build Build'!B5/6</f>
        <v>109749.99999999999</v>
      </c>
      <c r="C6" s="51">
        <f>+'Entire Project No-Build Build'!C5/6</f>
        <v>77862.5</v>
      </c>
      <c r="D6" s="51">
        <f t="shared" si="0"/>
        <v>-31887.499999999985</v>
      </c>
      <c r="E6" s="32"/>
    </row>
    <row r="7" spans="1:5" ht="15" customHeight="1">
      <c r="A7" s="38" t="s">
        <v>23</v>
      </c>
      <c r="B7" s="51">
        <f>+'Entire Project No-Build Build'!B6/6</f>
        <v>2085375</v>
      </c>
      <c r="C7" s="51">
        <f>+'Entire Project No-Build Build'!C6/6</f>
        <v>1479250</v>
      </c>
      <c r="D7" s="51">
        <f t="shared" si="0"/>
        <v>-606125</v>
      </c>
      <c r="E7" s="3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6813A15657747ADEDF90008428BDF" ma:contentTypeVersion="16" ma:contentTypeDescription="Create a new document." ma:contentTypeScope="" ma:versionID="9753be8e2e449b2f3f92fd9785935d5e">
  <xsd:schema xmlns:xsd="http://www.w3.org/2001/XMLSchema" xmlns:xs="http://www.w3.org/2001/XMLSchema" xmlns:p="http://schemas.microsoft.com/office/2006/metadata/properties" xmlns:ns2="07a42dec-517b-49de-87a7-3bca63afe4a2" xmlns:ns3="2b2c8bd3-2f50-4587-b91b-86b7829156b8" targetNamespace="http://schemas.microsoft.com/office/2006/metadata/properties" ma:root="true" ma:fieldsID="b152289725a0430aeab696d5bbc24836" ns2:_="" ns3:_="">
    <xsd:import namespace="07a42dec-517b-49de-87a7-3bca63afe4a2"/>
    <xsd:import namespace="2b2c8bd3-2f50-4587-b91b-86b7829156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42dec-517b-49de-87a7-3bca63afe4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dc9b4c6-8330-45c5-b325-99c172927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2c8bd3-2f50-4587-b91b-86b7829156b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33feef3-1169-43d0-a276-5e57a279d5a1}" ma:internalName="TaxCatchAll" ma:showField="CatchAllData" ma:web="2b2c8bd3-2f50-4587-b91b-86b7829156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2c8bd3-2f50-4587-b91b-86b7829156b8" xsi:nil="true"/>
    <lcf76f155ced4ddcb4097134ff3c332f xmlns="07a42dec-517b-49de-87a7-3bca63afe4a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FB0C13-557D-45CE-B10A-49D371FF95AA}"/>
</file>

<file path=customXml/itemProps2.xml><?xml version="1.0" encoding="utf-8"?>
<ds:datastoreItem xmlns:ds="http://schemas.openxmlformats.org/officeDocument/2006/customXml" ds:itemID="{11648DEE-66B5-4E94-8BC2-6BEF5DBB676C}"/>
</file>

<file path=customXml/itemProps3.xml><?xml version="1.0" encoding="utf-8"?>
<ds:datastoreItem xmlns:ds="http://schemas.openxmlformats.org/officeDocument/2006/customXml" ds:itemID="{BCEFAE21-0B22-4F83-8DE9-7E08B03AA6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Inputs from the TOAR</vt:lpstr>
      <vt:lpstr>Total Calculated</vt:lpstr>
      <vt:lpstr>Entire Project No-Build Build</vt:lpstr>
      <vt:lpstr>Segment No-Build Build</vt:lpstr>
      <vt:lpstr>'Total Calculated'!Print_Area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Gwen Owens</dc:creator>
  <cp:keywords/>
  <dc:description/>
  <cp:lastModifiedBy>Blake Dunford</cp:lastModifiedBy>
  <cp:revision/>
  <cp:lastPrinted>2025-09-08T00:19:38Z</cp:lastPrinted>
  <dcterms:created xsi:type="dcterms:W3CDTF">2025-05-31T21:20:18Z</dcterms:created>
  <dcterms:modified xsi:type="dcterms:W3CDTF">2025-10-16T19:57:24Z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0x01010070D6813A15657747ADEDF90008428BDF</vt:lpwstr>
  </property>
</Properties>
</file>